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scansioni\"/>
    </mc:Choice>
  </mc:AlternateContent>
  <bookViews>
    <workbookView xWindow="0" yWindow="0" windowWidth="28800" windowHeight="11835"/>
  </bookViews>
  <sheets>
    <sheet name="Foglio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5" i="1" l="1"/>
  <c r="C146" i="1"/>
  <c r="C144" i="1"/>
  <c r="C143" i="1"/>
  <c r="C142" i="1"/>
  <c r="C141" i="1"/>
  <c r="C136" i="1"/>
  <c r="C134" i="1"/>
  <c r="C133" i="1"/>
  <c r="C128" i="1"/>
  <c r="C127" i="1"/>
  <c r="C124" i="1"/>
  <c r="C123" i="1"/>
  <c r="C122" i="1"/>
  <c r="C137" i="1" l="1"/>
  <c r="C156" i="1"/>
  <c r="C115" i="1"/>
  <c r="C96" i="1"/>
  <c r="C94" i="1"/>
  <c r="C93" i="1"/>
  <c r="C91" i="1"/>
  <c r="C77" i="1"/>
  <c r="C87" i="1" s="1"/>
  <c r="C65" i="1"/>
  <c r="C62" i="1"/>
  <c r="C61" i="1"/>
  <c r="C58" i="1"/>
  <c r="C47" i="1"/>
  <c r="C44" i="1"/>
  <c r="C54" i="1" l="1"/>
  <c r="C70" i="1"/>
  <c r="C108" i="1"/>
  <c r="C34" i="1"/>
  <c r="C33" i="1"/>
  <c r="C32" i="1"/>
  <c r="C21" i="1"/>
  <c r="C19" i="1"/>
  <c r="C18" i="1"/>
  <c r="C16" i="1"/>
  <c r="C11" i="1"/>
  <c r="C9" i="1"/>
  <c r="C7" i="1"/>
  <c r="C6" i="1"/>
  <c r="C12" i="1" l="1"/>
  <c r="C27" i="1"/>
  <c r="C36" i="1"/>
</calcChain>
</file>

<file path=xl/sharedStrings.xml><?xml version="1.0" encoding="utf-8"?>
<sst xmlns="http://schemas.openxmlformats.org/spreadsheetml/2006/main" count="229" uniqueCount="92">
  <si>
    <t>Spese legali e notarili</t>
  </si>
  <si>
    <t xml:space="preserve">    Avv. Rebagliati - recupero crediti </t>
  </si>
  <si>
    <t xml:space="preserve">   </t>
  </si>
  <si>
    <t>Consulenze e prestazioni con rit.acconto:</t>
  </si>
  <si>
    <t xml:space="preserve">    Traverso Ottavio - ufficio stampa</t>
  </si>
  <si>
    <t xml:space="preserve">    Navarra Ruggero -Organismo vigilanza Trasparenza e Anticorruzione</t>
  </si>
  <si>
    <t xml:space="preserve">    Studio Assoc.Legale Tributario - assistenza fiscale </t>
  </si>
  <si>
    <t xml:space="preserve">    Studio Assoc.Legale Tributario - depositi bilanci e pratiche CCIAA</t>
  </si>
  <si>
    <t xml:space="preserve">    Castagno Maurizio- Respons protezione dati personali</t>
  </si>
  <si>
    <t xml:space="preserve">    Ottonello Graziano - consulente lavoro</t>
  </si>
  <si>
    <t xml:space="preserve">    Vassallo Enrico - Organo di Vigilanza</t>
  </si>
  <si>
    <t xml:space="preserve">    Avv. Giuliani - transazione assicuraz. mercato Bolzaneto</t>
  </si>
  <si>
    <t xml:space="preserve">    Avv. Canepa - solvente Spim causa Angeli 3</t>
  </si>
  <si>
    <t xml:space="preserve">    Avv. Olivieri - esame preliminare convensioni e contratti</t>
  </si>
  <si>
    <t xml:space="preserve">    Notaio Biglia - procura </t>
  </si>
  <si>
    <t xml:space="preserve">    Notaio Biglia - modifica statuto e costit. Nuova riserva S.Giorgio</t>
  </si>
  <si>
    <t xml:space="preserve">    Di Donna - prog. Fattibilità e rendering Crocefieschi</t>
  </si>
  <si>
    <t xml:space="preserve">    Pampaloni Fabio - visite medicina del lavoro </t>
  </si>
  <si>
    <t xml:space="preserve">    Toffoletto/De Luca/Tamajo - consulenti lavoro</t>
  </si>
  <si>
    <t>Legali e notarili:</t>
  </si>
  <si>
    <t xml:space="preserve">    Studio Associato Notaio Biglia - revoca e nuove procure</t>
  </si>
  <si>
    <t xml:space="preserve">    Avv. Stefano Rebagliati - cause condominiali</t>
  </si>
  <si>
    <t xml:space="preserve">    Notaio Andrea Fusaro - stipula convenzioni con Comune Genova</t>
  </si>
  <si>
    <t xml:space="preserve">    Notaio Mario Bonini - estratti autentici scritture contabili</t>
  </si>
  <si>
    <t>CONSULENZE  PER PUBBLICAZIONE SITO SPIM e "PARTECIPATE WEB" del COMUNE GENOVA - 2021</t>
  </si>
  <si>
    <t>CONSULENZE  PER PUBBLICAZIONE SITO SPIM e "PARTECIPATE WEB" del COMUNE GENOVA - 2020</t>
  </si>
  <si>
    <t xml:space="preserve">    Avv. Rebagliati - escuss. Fidej. EM2C </t>
  </si>
  <si>
    <t xml:space="preserve">    Avv. Crucioli - assist. Lavori tetto Bolzaneto</t>
  </si>
  <si>
    <t xml:space="preserve">    Avv. Cuocolo - ricorso Cons.di Stato Oudendal</t>
  </si>
  <si>
    <t xml:space="preserve">    Avv. Cuocolo - parere valorizz./vendita Crocefieschi</t>
  </si>
  <si>
    <t xml:space="preserve">    Avv. Cuocolo - parere esproprio nuovo Mercato Fiori</t>
  </si>
  <si>
    <t xml:space="preserve">    Notaio Biglia - Mutuo ipotecario BPM</t>
  </si>
  <si>
    <t xml:space="preserve">    Notaio Biglia -contratto cess.credito a garanzia mutuo BPM</t>
  </si>
  <si>
    <t xml:space="preserve">    St.Legale Campagna e Lamberti - sfratto</t>
  </si>
  <si>
    <t xml:space="preserve">    Casaleggio - medico resp. Centro Sanitario</t>
  </si>
  <si>
    <t xml:space="preserve">    Bavastro - medico ECG </t>
  </si>
  <si>
    <t xml:space="preserve">    Lombardo Giuseppe - Interpello Ag.Entrate per Ecobonus 110%</t>
  </si>
  <si>
    <t xml:space="preserve">    Civitella Matteo - render 3D Porro e Campasso</t>
  </si>
  <si>
    <t xml:space="preserve">    Olivieri Giovanni - procedura negoziata cabina Campasso</t>
  </si>
  <si>
    <t>Divisione Tono</t>
  </si>
  <si>
    <t>CONSULENZE  PER PUBBLICAZIONE SITO SPIM e "PARTECIPATE WEB" del COMUNE GENOVA - 2019</t>
  </si>
  <si>
    <t>NO</t>
  </si>
  <si>
    <t>attività continuativa nel tempo</t>
  </si>
  <si>
    <t xml:space="preserve">    Avv. Rebagliati - Project financing tetto mercato Bolzaneto </t>
  </si>
  <si>
    <t>SI</t>
  </si>
  <si>
    <t xml:space="preserve">    Avv. Rebagliati - assist. Causa Cataldi Bombrini</t>
  </si>
  <si>
    <t xml:space="preserve">    Avv. Crucioli - assist. Causa Cataldi Bombrini</t>
  </si>
  <si>
    <t xml:space="preserve">    Notaio Biglia - atto cessione Mediocredito</t>
  </si>
  <si>
    <t>adempimento di legge</t>
  </si>
  <si>
    <t xml:space="preserve">    Notaio Biglia - riduzione capitale sociale</t>
  </si>
  <si>
    <t xml:space="preserve">    Notaio Biglia - atto avveram. Riduzione capitale sociale</t>
  </si>
  <si>
    <t xml:space="preserve">    Notaio Biglia -  modifica statuto</t>
  </si>
  <si>
    <t xml:space="preserve">    Torrente Paolo - delega sicurezza a Chirico</t>
  </si>
  <si>
    <t>codice appalti - attiv. Cont. Nel tempo</t>
  </si>
  <si>
    <t xml:space="preserve">    St.Legale Campagna e Lamberti - azione legale Zappalà</t>
  </si>
  <si>
    <t>Consulenze e prestazioni con rit.acconto</t>
  </si>
  <si>
    <t xml:space="preserve">    Navarra Ruggero - Organismo vigilanza - Trasparenza e Anticorruzione</t>
  </si>
  <si>
    <t xml:space="preserve">    Studio Sciacchitano e Andrei - ass.proced.penale Prè Cassazione</t>
  </si>
  <si>
    <t>affidamento di RiGenova</t>
  </si>
  <si>
    <t xml:space="preserve">    Studio Assoc.Legale Tributario - altre attività fiscali</t>
  </si>
  <si>
    <t xml:space="preserve">    Spadoni Franco - DL/Piano Sicurezza e Coord. Cremeno/Archi/Istria</t>
  </si>
  <si>
    <t xml:space="preserve">    Cuocolo Lorenzo - 50% costo difesa in giudizio TAR-Oudendal n.2</t>
  </si>
  <si>
    <t xml:space="preserve">    Studio Assoc.Legale Tributario - pratiche telematiche</t>
  </si>
  <si>
    <t xml:space="preserve">    Rossi Marco - commiss. affidam. revisione fiscale</t>
  </si>
  <si>
    <t>componente commissione di gara</t>
  </si>
  <si>
    <t xml:space="preserve">    Lunardi Stefano - commiss. affidam. revisione fiscale</t>
  </si>
  <si>
    <t xml:space="preserve">    Pollio Marcello - commiss. affidam. revisione fiscale</t>
  </si>
  <si>
    <t xml:space="preserve">    Olivieri Giovanni - gara appalto revisione contabile</t>
  </si>
  <si>
    <t xml:space="preserve">  Ciravegna Michele - pratica Comune Ge Borzoli 1</t>
  </si>
  <si>
    <t>legale a carico Spim ma scelto dalla controparte</t>
  </si>
  <si>
    <t>CONSULENZE  PER PUBBLICAZIONE SITO SPIM e "PARTECIPATE WEB" del COMUNE GENOVA - 2018</t>
  </si>
  <si>
    <t xml:space="preserve">    Avv. Rebagliati - Semini procedura vendita</t>
  </si>
  <si>
    <t xml:space="preserve">    Avv. Rebagliati - Dream Projects / Mobili Vanni</t>
  </si>
  <si>
    <t xml:space="preserve">    Avv. Rebagliati - Causa Barisone</t>
  </si>
  <si>
    <t xml:space="preserve">    Notaio Biglia - procure/revoca procure</t>
  </si>
  <si>
    <t xml:space="preserve">    Notaio Biglia - verbale del CdA fusione Tono</t>
  </si>
  <si>
    <t xml:space="preserve">    Notaio Biglia - Atto di fusione Tono</t>
  </si>
  <si>
    <t xml:space="preserve">    St.Legale Ferrando - assist. Risposta Corte dei Conti</t>
  </si>
  <si>
    <t xml:space="preserve">    Notaio Fusaro - Convenzione Spim/Tono emerg. Abitativa</t>
  </si>
  <si>
    <t xml:space="preserve">    Avv. Vigotti - causa Open Project / Mercato Bolzaneto</t>
  </si>
  <si>
    <t xml:space="preserve">    St.Legale Campagna e Lamberti - causa condom. Angeli 3</t>
  </si>
  <si>
    <t xml:space="preserve">    Studio Assoc.Legale Tributario - Sciabà - perizia stima Nuova Foce</t>
  </si>
  <si>
    <t xml:space="preserve">    Studio Assoc.Legale Tributario - ricorso LB.Istria imp.ipo-catastali</t>
  </si>
  <si>
    <t xml:space="preserve">    Studio Assoc.Legale Tributario - riduzione cap. sociale</t>
  </si>
  <si>
    <t xml:space="preserve">    Studio Assoc.Legale Tributario - piano risanamento </t>
  </si>
  <si>
    <t xml:space="preserve">    Studio Assoc.Legale Tributario - piano risanamento per C.d.Conti</t>
  </si>
  <si>
    <t xml:space="preserve">    Bolla Bergero Bianco Interpello riportab perdite fiscali ex Rigenova</t>
  </si>
  <si>
    <t xml:space="preserve">  Notaio Fusaro - sottoscr. convenzione gestione alloggi Comune</t>
  </si>
  <si>
    <t xml:space="preserve">  Studio Notarile Biglia di Saronno - procure speciali</t>
  </si>
  <si>
    <t xml:space="preserve">  Notaio Biglia - determina AU fusione Tono</t>
  </si>
  <si>
    <t xml:space="preserve">  Riaddebito da Spim - spese legali gestione morosità 1/1/18 - 4/12/18</t>
  </si>
  <si>
    <t>Compensi iva compresa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</si>
</sst>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164" formatCode="_-* #,##0.00\ _€_-;\-* #,##0.00\ _€_-;_-* &quot;-&quot;??\ _€_-;_-@_-"/>
    <numFmt numFmtId="165" formatCode="_-* #,##0.00_-;\-* #,##0.00_-;_-* &quot;-&quot;_-;_-@_-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Palatino"/>
      <family val="1"/>
    </font>
    <font>
      <sz val="10"/>
      <name val="Palatino"/>
    </font>
    <font>
      <b/>
      <sz val="14"/>
      <color theme="1"/>
      <name val="Calibri"/>
      <family val="2"/>
      <scheme val="minor"/>
    </font>
    <font>
      <b/>
      <sz val="12"/>
      <name val="Palatino"/>
    </font>
    <font>
      <sz val="12"/>
      <name val="Palatino"/>
      <family val="1"/>
    </font>
    <font>
      <b/>
      <sz val="10"/>
      <name val="Palatino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1">
    <xf numFmtId="0" fontId="0" fillId="0" borderId="0" xfId="0"/>
    <xf numFmtId="41" fontId="2" fillId="0" borderId="0" xfId="1" applyFont="1" applyFill="1"/>
    <xf numFmtId="165" fontId="2" fillId="0" borderId="0" xfId="1" applyNumberFormat="1" applyFont="1" applyFill="1" applyAlignment="1">
      <alignment horizontal="right"/>
    </xf>
    <xf numFmtId="165" fontId="2" fillId="0" borderId="1" xfId="1" applyNumberFormat="1" applyFont="1" applyFill="1" applyBorder="1" applyAlignment="1">
      <alignment horizontal="right"/>
    </xf>
    <xf numFmtId="165" fontId="2" fillId="0" borderId="0" xfId="1" applyNumberFormat="1" applyFont="1" applyFill="1" applyBorder="1" applyAlignment="1">
      <alignment horizontal="right"/>
    </xf>
    <xf numFmtId="165" fontId="2" fillId="0" borderId="0" xfId="1" applyNumberFormat="1" applyFont="1" applyFill="1" applyAlignment="1">
      <alignment horizontal="left"/>
    </xf>
    <xf numFmtId="41" fontId="2" fillId="0" borderId="0" xfId="1" applyFont="1" applyFill="1" applyBorder="1"/>
    <xf numFmtId="165" fontId="2" fillId="0" borderId="0" xfId="1" applyNumberFormat="1" applyFont="1" applyFill="1" applyBorder="1" applyAlignment="1">
      <alignment horizontal="left"/>
    </xf>
    <xf numFmtId="41" fontId="3" fillId="0" borderId="0" xfId="1" applyFont="1" applyFill="1"/>
    <xf numFmtId="0" fontId="4" fillId="0" borderId="0" xfId="0" applyFont="1"/>
    <xf numFmtId="0" fontId="0" fillId="0" borderId="0" xfId="0" applyAlignment="1">
      <alignment horizontal="center"/>
    </xf>
    <xf numFmtId="165" fontId="2" fillId="0" borderId="0" xfId="1" applyNumberFormat="1" applyFont="1" applyFill="1" applyAlignment="1">
      <alignment horizontal="center"/>
    </xf>
    <xf numFmtId="41" fontId="5" fillId="0" borderId="0" xfId="1" applyFont="1" applyFill="1"/>
    <xf numFmtId="165" fontId="6" fillId="0" borderId="0" xfId="1" applyNumberFormat="1" applyFont="1" applyFill="1" applyAlignment="1">
      <alignment horizontal="right"/>
    </xf>
    <xf numFmtId="165" fontId="7" fillId="0" borderId="0" xfId="1" applyNumberFormat="1" applyFont="1" applyFill="1" applyAlignment="1">
      <alignment horizontal="right"/>
    </xf>
    <xf numFmtId="0" fontId="0" fillId="0" borderId="0" xfId="0" applyFill="1" applyBorder="1"/>
    <xf numFmtId="165" fontId="6" fillId="0" borderId="0" xfId="1" applyNumberFormat="1" applyFont="1" applyFill="1" applyBorder="1" applyAlignment="1">
      <alignment horizontal="right"/>
    </xf>
    <xf numFmtId="165" fontId="7" fillId="0" borderId="0" xfId="1" applyNumberFormat="1" applyFont="1" applyFill="1" applyBorder="1" applyAlignment="1">
      <alignment horizontal="right"/>
    </xf>
    <xf numFmtId="41" fontId="7" fillId="0" borderId="0" xfId="1" applyFont="1" applyFill="1" applyBorder="1"/>
    <xf numFmtId="0" fontId="8" fillId="0" borderId="0" xfId="0" applyFont="1"/>
    <xf numFmtId="0" fontId="8" fillId="0" borderId="0" xfId="0" applyFont="1" applyAlignment="1">
      <alignment horizontal="center"/>
    </xf>
    <xf numFmtId="165" fontId="2" fillId="0" borderId="0" xfId="1" applyNumberFormat="1" applyFont="1" applyFill="1" applyBorder="1" applyAlignment="1">
      <alignment horizontal="center"/>
    </xf>
    <xf numFmtId="0" fontId="9" fillId="0" borderId="0" xfId="0" applyFont="1"/>
    <xf numFmtId="164" fontId="2" fillId="0" borderId="0" xfId="2" applyFont="1" applyFill="1"/>
    <xf numFmtId="165" fontId="2" fillId="2" borderId="0" xfId="1" applyNumberFormat="1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9" fillId="0" borderId="0" xfId="0" applyFont="1" applyAlignment="1">
      <alignment horizontal="center"/>
    </xf>
    <xf numFmtId="164" fontId="3" fillId="0" borderId="0" xfId="2" applyFont="1" applyFill="1"/>
    <xf numFmtId="165" fontId="3" fillId="0" borderId="1" xfId="1" applyNumberFormat="1" applyFont="1" applyFill="1" applyBorder="1" applyAlignment="1">
      <alignment horizontal="right"/>
    </xf>
    <xf numFmtId="165" fontId="6" fillId="0" borderId="0" xfId="1" applyNumberFormat="1" applyFont="1" applyFill="1" applyBorder="1" applyAlignment="1">
      <alignment horizontal="left"/>
    </xf>
    <xf numFmtId="165" fontId="3" fillId="0" borderId="0" xfId="1" applyNumberFormat="1" applyFont="1" applyFill="1" applyBorder="1" applyAlignment="1">
      <alignment horizontal="right"/>
    </xf>
  </cellXfs>
  <cellStyles count="3">
    <cellStyle name="Migliaia" xfId="2" builtinId="3"/>
    <cellStyle name="Migliaia [0]" xfId="1" builtinId="6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6"/>
  <sheetViews>
    <sheetView tabSelected="1" topLeftCell="A31" workbookViewId="0">
      <selection activeCell="C121" sqref="C121"/>
    </sheetView>
  </sheetViews>
  <sheetFormatPr defaultRowHeight="15"/>
  <cols>
    <col min="2" max="2" width="58.42578125" customWidth="1"/>
    <col min="3" max="3" width="24.42578125" customWidth="1"/>
    <col min="4" max="4" width="9.5703125" customWidth="1"/>
    <col min="5" max="5" width="9.42578125" customWidth="1"/>
    <col min="6" max="6" width="14.28515625" customWidth="1"/>
  </cols>
  <sheetData>
    <row r="1" spans="1:4" ht="18.75">
      <c r="A1" s="9" t="s">
        <v>24</v>
      </c>
      <c r="D1" s="10"/>
    </row>
    <row r="2" spans="1:4" ht="13.5" customHeight="1">
      <c r="A2" s="9"/>
      <c r="D2" s="10"/>
    </row>
    <row r="3" spans="1:4" ht="13.5" customHeight="1">
      <c r="A3" s="9"/>
      <c r="D3" s="10"/>
    </row>
    <row r="5" spans="1:4" ht="15.75">
      <c r="B5" s="12" t="s">
        <v>0</v>
      </c>
      <c r="C5" s="12" t="s">
        <v>91</v>
      </c>
      <c r="D5" s="2"/>
    </row>
    <row r="6" spans="1:4">
      <c r="B6" s="1" t="s">
        <v>1</v>
      </c>
      <c r="C6" s="2">
        <f>7800+6240*3</f>
        <v>26520</v>
      </c>
      <c r="D6" s="2"/>
    </row>
    <row r="7" spans="1:4">
      <c r="B7" s="1" t="s">
        <v>11</v>
      </c>
      <c r="C7" s="2">
        <f>5704.92+30310.35</f>
        <v>36015.269999999997</v>
      </c>
      <c r="D7" s="2"/>
    </row>
    <row r="8" spans="1:4">
      <c r="B8" s="1" t="s">
        <v>12</v>
      </c>
      <c r="C8" s="2">
        <v>5784.66</v>
      </c>
      <c r="D8" s="2"/>
    </row>
    <row r="9" spans="1:4">
      <c r="B9" s="1" t="s">
        <v>13</v>
      </c>
      <c r="C9" s="2">
        <f>1500+1550+800+1798+2000</f>
        <v>7648</v>
      </c>
      <c r="D9" s="2"/>
    </row>
    <row r="10" spans="1:4">
      <c r="B10" s="1" t="s">
        <v>14</v>
      </c>
      <c r="C10" s="2">
        <v>76.58</v>
      </c>
      <c r="D10" s="2"/>
    </row>
    <row r="11" spans="1:4">
      <c r="B11" s="1" t="s">
        <v>15</v>
      </c>
      <c r="C11" s="3">
        <f>1041.86+2541.07</f>
        <v>3582.9300000000003</v>
      </c>
      <c r="D11" s="2"/>
    </row>
    <row r="12" spans="1:4">
      <c r="B12" s="1" t="s">
        <v>2</v>
      </c>
      <c r="C12" s="14">
        <f>SUM(C6:C11)</f>
        <v>79627.44</v>
      </c>
      <c r="D12" s="2"/>
    </row>
    <row r="13" spans="1:4">
      <c r="B13" s="1"/>
      <c r="C13" s="2"/>
      <c r="D13" s="2"/>
    </row>
    <row r="14" spans="1:4">
      <c r="B14" s="1"/>
      <c r="C14" s="2"/>
      <c r="D14" s="2"/>
    </row>
    <row r="15" spans="1:4" ht="15.75">
      <c r="B15" s="12" t="s">
        <v>3</v>
      </c>
      <c r="C15" s="2"/>
      <c r="D15" s="2"/>
    </row>
    <row r="16" spans="1:4">
      <c r="B16" s="1" t="s">
        <v>4</v>
      </c>
      <c r="C16" s="2">
        <f>5200*2</f>
        <v>10400</v>
      </c>
      <c r="D16" s="2"/>
    </row>
    <row r="17" spans="2:4">
      <c r="B17" s="1" t="s">
        <v>16</v>
      </c>
      <c r="C17" s="2">
        <v>3738.8</v>
      </c>
      <c r="D17" s="2"/>
    </row>
    <row r="18" spans="2:4">
      <c r="B18" s="1" t="s">
        <v>5</v>
      </c>
      <c r="C18" s="2">
        <f>1820*2</f>
        <v>3640</v>
      </c>
      <c r="D18" s="2"/>
    </row>
    <row r="19" spans="2:4">
      <c r="B19" s="1" t="s">
        <v>6</v>
      </c>
      <c r="C19" s="2">
        <f>3640+3432*3</f>
        <v>13936</v>
      </c>
      <c r="D19" s="2"/>
    </row>
    <row r="20" spans="2:4">
      <c r="B20" s="1" t="s">
        <v>7</v>
      </c>
      <c r="C20" s="2">
        <v>479.44</v>
      </c>
      <c r="D20" s="2"/>
    </row>
    <row r="21" spans="2:4">
      <c r="B21" s="1" t="s">
        <v>8</v>
      </c>
      <c r="C21" s="2">
        <f>1794*4</f>
        <v>7176</v>
      </c>
      <c r="D21" s="2"/>
    </row>
    <row r="22" spans="2:4">
      <c r="B22" s="1" t="s">
        <v>17</v>
      </c>
      <c r="C22" s="2">
        <v>1250</v>
      </c>
      <c r="D22" s="2"/>
    </row>
    <row r="23" spans="2:4">
      <c r="B23" s="1" t="s">
        <v>9</v>
      </c>
      <c r="C23" s="4">
        <v>4929.6000000000004</v>
      </c>
      <c r="D23" s="5"/>
    </row>
    <row r="24" spans="2:4">
      <c r="B24" s="1" t="s">
        <v>18</v>
      </c>
      <c r="C24" s="4">
        <v>3008.72</v>
      </c>
      <c r="D24" s="2"/>
    </row>
    <row r="25" spans="2:4">
      <c r="B25" s="1" t="s">
        <v>10</v>
      </c>
      <c r="C25" s="4">
        <v>5720</v>
      </c>
      <c r="D25" s="2"/>
    </row>
    <row r="26" spans="2:4">
      <c r="B26" s="1"/>
      <c r="C26" s="3"/>
      <c r="D26" s="2"/>
    </row>
    <row r="27" spans="2:4">
      <c r="B27" s="1"/>
      <c r="C27" s="14">
        <f>SUM(C16:C26)</f>
        <v>54278.559999999998</v>
      </c>
      <c r="D27" s="2"/>
    </row>
    <row r="28" spans="2:4">
      <c r="B28" s="1"/>
      <c r="C28" s="14"/>
      <c r="D28" s="2"/>
    </row>
    <row r="29" spans="2:4">
      <c r="B29" s="6"/>
      <c r="C29" s="4"/>
      <c r="D29" s="4"/>
    </row>
    <row r="30" spans="2:4">
      <c r="B30" s="18" t="s">
        <v>39</v>
      </c>
      <c r="C30" s="4"/>
      <c r="D30" s="7"/>
    </row>
    <row r="31" spans="2:4" ht="15.75">
      <c r="B31" s="12" t="s">
        <v>19</v>
      </c>
      <c r="C31" s="4"/>
      <c r="D31" s="7"/>
    </row>
    <row r="32" spans="2:4">
      <c r="B32" s="1" t="s">
        <v>20</v>
      </c>
      <c r="C32" s="2">
        <f>315.05*2</f>
        <v>630.1</v>
      </c>
      <c r="D32" s="7"/>
    </row>
    <row r="33" spans="1:5">
      <c r="B33" s="1" t="s">
        <v>21</v>
      </c>
      <c r="C33" s="2">
        <f>2659.26+3433.02</f>
        <v>6092.2800000000007</v>
      </c>
      <c r="D33" s="7"/>
    </row>
    <row r="34" spans="1:5">
      <c r="B34" s="1" t="s">
        <v>22</v>
      </c>
      <c r="C34" s="2">
        <f>1303.9+1298.9</f>
        <v>2602.8000000000002</v>
      </c>
      <c r="D34" s="7"/>
    </row>
    <row r="35" spans="1:5">
      <c r="B35" s="1" t="s">
        <v>23</v>
      </c>
      <c r="C35" s="3">
        <v>454.51</v>
      </c>
      <c r="D35" s="7"/>
    </row>
    <row r="36" spans="1:5">
      <c r="B36" s="8"/>
      <c r="C36" s="17">
        <f>SUM(C32:C35)</f>
        <v>9779.69</v>
      </c>
      <c r="D36" s="7"/>
    </row>
    <row r="39" spans="1:5" ht="18.75">
      <c r="A39" s="9" t="s">
        <v>25</v>
      </c>
      <c r="D39" s="10"/>
    </row>
    <row r="40" spans="1:5">
      <c r="D40" s="10"/>
    </row>
    <row r="41" spans="1:5" ht="15.75">
      <c r="C41" s="12" t="s">
        <v>91</v>
      </c>
      <c r="D41" s="10"/>
    </row>
    <row r="42" spans="1:5" ht="15.75">
      <c r="B42" s="12" t="s">
        <v>0</v>
      </c>
      <c r="C42" s="1"/>
      <c r="D42" s="2"/>
      <c r="E42" s="2"/>
    </row>
    <row r="43" spans="1:5" ht="15.75">
      <c r="B43" s="1" t="s">
        <v>0</v>
      </c>
      <c r="C43" s="1"/>
      <c r="D43" s="2"/>
      <c r="E43" s="13"/>
    </row>
    <row r="44" spans="1:5">
      <c r="B44" s="1" t="s">
        <v>1</v>
      </c>
      <c r="C44" s="2">
        <f>7800*4</f>
        <v>31200</v>
      </c>
      <c r="D44" s="2"/>
      <c r="E44" s="2"/>
    </row>
    <row r="45" spans="1:5">
      <c r="B45" s="1" t="s">
        <v>26</v>
      </c>
      <c r="C45" s="2">
        <v>34564.400000000001</v>
      </c>
      <c r="D45" s="2"/>
      <c r="E45" s="2"/>
    </row>
    <row r="46" spans="1:5">
      <c r="B46" s="1" t="s">
        <v>27</v>
      </c>
      <c r="C46" s="2">
        <v>8013.2</v>
      </c>
      <c r="D46" s="2"/>
      <c r="E46" s="2"/>
    </row>
    <row r="47" spans="1:5">
      <c r="B47" s="1" t="s">
        <v>28</v>
      </c>
      <c r="C47" s="2">
        <f>16399.6+15600</f>
        <v>31999.599999999999</v>
      </c>
      <c r="D47" s="2"/>
      <c r="E47" s="2"/>
    </row>
    <row r="48" spans="1:5">
      <c r="B48" s="1" t="s">
        <v>29</v>
      </c>
      <c r="C48" s="2">
        <v>4160</v>
      </c>
      <c r="D48" s="2"/>
      <c r="E48" s="2"/>
    </row>
    <row r="49" spans="1:5">
      <c r="B49" s="1" t="s">
        <v>30</v>
      </c>
      <c r="C49" s="2">
        <v>3120</v>
      </c>
      <c r="D49" s="2"/>
      <c r="E49" s="2"/>
    </row>
    <row r="50" spans="1:5">
      <c r="B50" s="1" t="s">
        <v>31</v>
      </c>
      <c r="C50" s="2">
        <v>5257.02</v>
      </c>
      <c r="D50" s="2"/>
      <c r="E50" s="2"/>
    </row>
    <row r="51" spans="1:5" ht="15.75">
      <c r="B51" s="1" t="s">
        <v>32</v>
      </c>
      <c r="C51" s="2">
        <v>1346.84</v>
      </c>
      <c r="D51" s="2"/>
      <c r="E51" s="13"/>
    </row>
    <row r="52" spans="1:5">
      <c r="B52" s="1" t="s">
        <v>33</v>
      </c>
      <c r="C52" s="2">
        <v>208</v>
      </c>
      <c r="D52" s="2"/>
      <c r="E52" s="2"/>
    </row>
    <row r="53" spans="1:5">
      <c r="B53" s="1"/>
      <c r="C53" s="3"/>
      <c r="D53" s="2"/>
      <c r="E53" s="2"/>
    </row>
    <row r="54" spans="1:5">
      <c r="B54" s="1" t="s">
        <v>2</v>
      </c>
      <c r="C54" s="14">
        <f>SUM(C44:C53)</f>
        <v>119869.05999999998</v>
      </c>
      <c r="D54" s="10"/>
      <c r="E54" s="2"/>
    </row>
    <row r="55" spans="1:5">
      <c r="B55" s="1"/>
      <c r="C55" s="14"/>
      <c r="D55" s="10"/>
      <c r="E55" s="2"/>
    </row>
    <row r="56" spans="1:5">
      <c r="B56" s="1"/>
      <c r="C56" s="14"/>
      <c r="D56" s="10"/>
      <c r="E56" s="2"/>
    </row>
    <row r="57" spans="1:5" ht="15.75">
      <c r="B57" s="12" t="s">
        <v>3</v>
      </c>
      <c r="C57" s="2"/>
      <c r="D57" s="2"/>
    </row>
    <row r="58" spans="1:5" ht="15.75">
      <c r="A58" s="15"/>
      <c r="B58" s="1" t="s">
        <v>4</v>
      </c>
      <c r="C58" s="2">
        <f>5200*2</f>
        <v>10400</v>
      </c>
      <c r="D58" s="2"/>
      <c r="E58" s="16"/>
    </row>
    <row r="59" spans="1:5" ht="15.75">
      <c r="A59" s="15"/>
      <c r="B59" s="1" t="s">
        <v>34</v>
      </c>
      <c r="C59" s="2">
        <v>1335</v>
      </c>
      <c r="D59" s="2"/>
      <c r="E59" s="16"/>
    </row>
    <row r="60" spans="1:5" ht="15.75">
      <c r="A60" s="15"/>
      <c r="B60" s="1" t="s">
        <v>35</v>
      </c>
      <c r="C60" s="2">
        <v>1517</v>
      </c>
      <c r="D60" s="2"/>
      <c r="E60" s="16"/>
    </row>
    <row r="61" spans="1:5" ht="15.75">
      <c r="A61" s="15"/>
      <c r="B61" s="1" t="s">
        <v>5</v>
      </c>
      <c r="C61" s="2">
        <f>1820*2</f>
        <v>3640</v>
      </c>
      <c r="D61" s="2"/>
      <c r="E61" s="16"/>
    </row>
    <row r="62" spans="1:5" ht="15.75">
      <c r="A62" s="15"/>
      <c r="B62" s="1" t="s">
        <v>6</v>
      </c>
      <c r="C62" s="2">
        <f>3640*4</f>
        <v>14560</v>
      </c>
      <c r="D62" s="2"/>
      <c r="E62" s="16"/>
    </row>
    <row r="63" spans="1:5">
      <c r="A63" s="15"/>
      <c r="B63" s="1" t="s">
        <v>7</v>
      </c>
      <c r="C63" s="2">
        <v>474.24</v>
      </c>
      <c r="D63" s="2"/>
      <c r="E63" s="15"/>
    </row>
    <row r="64" spans="1:5">
      <c r="A64" s="15"/>
      <c r="B64" s="1" t="s">
        <v>36</v>
      </c>
      <c r="C64" s="2">
        <v>3588</v>
      </c>
      <c r="D64" s="2"/>
      <c r="E64" s="15"/>
    </row>
    <row r="65" spans="1:8" ht="15.75">
      <c r="A65" s="15"/>
      <c r="B65" s="1" t="s">
        <v>8</v>
      </c>
      <c r="C65" s="2">
        <f>1794*4</f>
        <v>7176</v>
      </c>
      <c r="D65" s="2"/>
      <c r="E65" s="16"/>
    </row>
    <row r="66" spans="1:8">
      <c r="A66" s="15"/>
      <c r="B66" s="1" t="s">
        <v>9</v>
      </c>
      <c r="C66" s="4">
        <v>4596.8</v>
      </c>
      <c r="D66" s="5"/>
      <c r="E66" s="15"/>
    </row>
    <row r="67" spans="1:8">
      <c r="A67" s="15"/>
      <c r="B67" s="1" t="s">
        <v>37</v>
      </c>
      <c r="C67" s="4">
        <v>1598</v>
      </c>
      <c r="D67" s="2"/>
      <c r="E67" s="15"/>
    </row>
    <row r="68" spans="1:8" ht="15.75">
      <c r="A68" s="15"/>
      <c r="B68" s="1" t="s">
        <v>10</v>
      </c>
      <c r="C68" s="4">
        <v>5720</v>
      </c>
      <c r="D68" s="2"/>
      <c r="E68" s="16"/>
    </row>
    <row r="69" spans="1:8">
      <c r="A69" s="15"/>
      <c r="B69" s="1" t="s">
        <v>38</v>
      </c>
      <c r="C69" s="3">
        <v>4186</v>
      </c>
      <c r="D69" s="2"/>
      <c r="E69" s="15"/>
    </row>
    <row r="70" spans="1:8">
      <c r="A70" s="15"/>
      <c r="B70" s="1"/>
      <c r="C70" s="14">
        <f>SUM(C57:C69)</f>
        <v>58791.040000000008</v>
      </c>
      <c r="D70" s="15"/>
      <c r="E70" s="15"/>
    </row>
    <row r="71" spans="1:8">
      <c r="A71" s="15"/>
      <c r="B71" s="1"/>
      <c r="C71" s="2"/>
      <c r="D71" s="2"/>
      <c r="E71" s="15"/>
    </row>
    <row r="73" spans="1:8" ht="18.75">
      <c r="A73" s="9" t="s">
        <v>40</v>
      </c>
      <c r="D73" s="10"/>
    </row>
    <row r="74" spans="1:8">
      <c r="D74" s="10"/>
    </row>
    <row r="75" spans="1:8">
      <c r="D75" s="10"/>
    </row>
    <row r="76" spans="1:8" ht="15.75">
      <c r="B76" s="12" t="s">
        <v>0</v>
      </c>
      <c r="C76" s="12" t="s">
        <v>91</v>
      </c>
      <c r="D76" s="11"/>
      <c r="E76" s="2"/>
    </row>
    <row r="77" spans="1:8">
      <c r="B77" s="1" t="s">
        <v>1</v>
      </c>
      <c r="C77" s="2">
        <f>7800*4</f>
        <v>31200</v>
      </c>
      <c r="D77" s="11" t="s">
        <v>41</v>
      </c>
      <c r="E77" s="2"/>
      <c r="F77" s="22" t="s">
        <v>42</v>
      </c>
      <c r="G77" s="22"/>
      <c r="H77" s="22"/>
    </row>
    <row r="78" spans="1:8">
      <c r="B78" s="1" t="s">
        <v>43</v>
      </c>
      <c r="C78" s="2">
        <v>5980</v>
      </c>
      <c r="D78" s="11" t="s">
        <v>44</v>
      </c>
      <c r="E78" s="2"/>
      <c r="F78" s="22"/>
      <c r="G78" s="22"/>
      <c r="H78" s="22"/>
    </row>
    <row r="79" spans="1:8">
      <c r="B79" s="1" t="s">
        <v>45</v>
      </c>
      <c r="C79" s="2">
        <v>4208.5200000000004</v>
      </c>
      <c r="D79" s="11" t="s">
        <v>44</v>
      </c>
      <c r="E79" s="2"/>
      <c r="F79" s="22"/>
      <c r="G79" s="22"/>
      <c r="H79" s="22"/>
    </row>
    <row r="80" spans="1:8">
      <c r="B80" s="1" t="s">
        <v>46</v>
      </c>
      <c r="C80" s="2">
        <v>10188.52</v>
      </c>
      <c r="D80" s="11" t="s">
        <v>44</v>
      </c>
      <c r="E80" s="2"/>
      <c r="F80" s="22"/>
      <c r="G80" s="22"/>
      <c r="H80" s="22"/>
    </row>
    <row r="81" spans="2:9">
      <c r="B81" s="1" t="s">
        <v>47</v>
      </c>
      <c r="C81" s="23">
        <v>1964.58</v>
      </c>
      <c r="D81" s="11" t="s">
        <v>41</v>
      </c>
      <c r="E81" s="2"/>
      <c r="F81" s="22" t="s">
        <v>48</v>
      </c>
      <c r="G81" s="22"/>
      <c r="H81" s="22"/>
    </row>
    <row r="82" spans="2:9">
      <c r="B82" s="1" t="s">
        <v>49</v>
      </c>
      <c r="C82" s="23">
        <v>3715.66</v>
      </c>
      <c r="D82" s="11" t="s">
        <v>41</v>
      </c>
      <c r="E82" s="2"/>
      <c r="F82" s="22" t="s">
        <v>48</v>
      </c>
      <c r="G82" s="22"/>
      <c r="H82" s="22"/>
    </row>
    <row r="83" spans="2:9">
      <c r="B83" s="1" t="s">
        <v>50</v>
      </c>
      <c r="C83" s="23">
        <v>1015.59</v>
      </c>
      <c r="D83" s="11" t="s">
        <v>41</v>
      </c>
      <c r="E83" s="2"/>
      <c r="F83" s="22" t="s">
        <v>48</v>
      </c>
      <c r="G83" s="22"/>
      <c r="H83" s="22"/>
    </row>
    <row r="84" spans="2:9">
      <c r="B84" s="1" t="s">
        <v>51</v>
      </c>
      <c r="C84" s="23">
        <v>1041.8599999999999</v>
      </c>
      <c r="D84" s="11" t="s">
        <v>41</v>
      </c>
      <c r="E84" s="2"/>
      <c r="F84" s="22" t="s">
        <v>48</v>
      </c>
      <c r="G84" s="22"/>
      <c r="H84" s="22"/>
    </row>
    <row r="85" spans="2:9">
      <c r="B85" s="1" t="s">
        <v>52</v>
      </c>
      <c r="C85" s="2">
        <v>280</v>
      </c>
      <c r="D85" s="24" t="s">
        <v>41</v>
      </c>
      <c r="E85" s="2"/>
      <c r="F85" s="22" t="s">
        <v>53</v>
      </c>
      <c r="G85" s="22"/>
      <c r="H85" s="22"/>
    </row>
    <row r="86" spans="2:9">
      <c r="B86" s="1" t="s">
        <v>54</v>
      </c>
      <c r="C86" s="3">
        <v>624</v>
      </c>
      <c r="D86" s="11" t="s">
        <v>41</v>
      </c>
      <c r="E86" s="2"/>
      <c r="F86" s="22" t="s">
        <v>48</v>
      </c>
      <c r="G86" s="22"/>
      <c r="H86" s="22"/>
    </row>
    <row r="87" spans="2:9">
      <c r="B87" s="1"/>
      <c r="C87" s="14">
        <f>SUM(C77:C86)</f>
        <v>60218.73000000001</v>
      </c>
      <c r="D87" s="25"/>
      <c r="E87" s="22"/>
      <c r="F87" s="22"/>
      <c r="G87" s="22"/>
      <c r="H87" s="22"/>
    </row>
    <row r="88" spans="2:9">
      <c r="B88" s="1"/>
      <c r="C88" s="2"/>
      <c r="D88" s="11"/>
      <c r="E88" s="2"/>
    </row>
    <row r="89" spans="2:9">
      <c r="B89" s="1"/>
      <c r="C89" s="2"/>
      <c r="D89" s="11"/>
      <c r="E89" s="2"/>
    </row>
    <row r="90" spans="2:9" ht="15.75">
      <c r="B90" s="12" t="s">
        <v>55</v>
      </c>
      <c r="C90" s="2"/>
      <c r="D90" s="11"/>
      <c r="E90" s="2"/>
    </row>
    <row r="91" spans="2:9">
      <c r="B91" s="1" t="s">
        <v>4</v>
      </c>
      <c r="C91" s="2">
        <f>5100*2</f>
        <v>10200</v>
      </c>
      <c r="D91" s="11" t="s">
        <v>41</v>
      </c>
      <c r="E91" s="2"/>
      <c r="F91" s="22" t="s">
        <v>53</v>
      </c>
      <c r="G91" s="22"/>
      <c r="H91" s="22"/>
      <c r="I91" s="22"/>
    </row>
    <row r="92" spans="2:9">
      <c r="B92" s="1" t="s">
        <v>34</v>
      </c>
      <c r="C92" s="2">
        <v>6408</v>
      </c>
      <c r="D92" s="11" t="s">
        <v>41</v>
      </c>
      <c r="E92" s="2"/>
      <c r="F92" s="22" t="s">
        <v>53</v>
      </c>
      <c r="G92" s="22"/>
      <c r="H92" s="22"/>
      <c r="I92" s="22"/>
    </row>
    <row r="93" spans="2:9">
      <c r="B93" s="1" t="s">
        <v>35</v>
      </c>
      <c r="C93" s="2">
        <f>1875*4</f>
        <v>7500</v>
      </c>
      <c r="D93" s="11" t="s">
        <v>41</v>
      </c>
      <c r="E93" s="2"/>
      <c r="F93" s="22" t="s">
        <v>53</v>
      </c>
      <c r="G93" s="22"/>
      <c r="H93" s="22"/>
      <c r="I93" s="22"/>
    </row>
    <row r="94" spans="2:9">
      <c r="B94" s="1" t="s">
        <v>56</v>
      </c>
      <c r="C94" s="2">
        <f>1820*2</f>
        <v>3640</v>
      </c>
      <c r="D94" s="11" t="s">
        <v>41</v>
      </c>
      <c r="E94" s="2"/>
      <c r="F94" s="22" t="s">
        <v>48</v>
      </c>
      <c r="G94" s="22"/>
      <c r="H94" s="22"/>
      <c r="I94" s="22"/>
    </row>
    <row r="95" spans="2:9">
      <c r="B95" s="1" t="s">
        <v>57</v>
      </c>
      <c r="C95" s="2">
        <v>5980</v>
      </c>
      <c r="D95" s="11" t="s">
        <v>41</v>
      </c>
      <c r="E95" s="2"/>
      <c r="F95" s="22" t="s">
        <v>58</v>
      </c>
      <c r="G95" s="22"/>
      <c r="H95" s="22"/>
      <c r="I95" s="22"/>
    </row>
    <row r="96" spans="2:9">
      <c r="B96" s="1" t="s">
        <v>6</v>
      </c>
      <c r="C96" s="2">
        <f>3640*4</f>
        <v>14560</v>
      </c>
      <c r="D96" s="11" t="s">
        <v>41</v>
      </c>
      <c r="E96" s="2"/>
      <c r="F96" s="22" t="s">
        <v>42</v>
      </c>
      <c r="G96" s="22"/>
      <c r="H96" s="22"/>
      <c r="I96" s="22"/>
    </row>
    <row r="97" spans="2:9">
      <c r="B97" s="1" t="s">
        <v>59</v>
      </c>
      <c r="C97" s="2">
        <v>8840</v>
      </c>
      <c r="D97" s="11" t="s">
        <v>44</v>
      </c>
      <c r="E97" s="2"/>
      <c r="F97" s="22"/>
      <c r="G97" s="22"/>
      <c r="H97" s="22"/>
      <c r="I97" s="22"/>
    </row>
    <row r="98" spans="2:9">
      <c r="B98" s="1" t="s">
        <v>60</v>
      </c>
      <c r="C98" s="2">
        <v>2184</v>
      </c>
      <c r="D98" s="24" t="s">
        <v>41</v>
      </c>
      <c r="E98" s="2"/>
      <c r="F98" s="22" t="s">
        <v>53</v>
      </c>
      <c r="G98" s="22"/>
      <c r="H98" s="22"/>
      <c r="I98" s="22"/>
    </row>
    <row r="99" spans="2:9">
      <c r="B99" s="1" t="s">
        <v>61</v>
      </c>
      <c r="C99" s="2">
        <v>12148.38</v>
      </c>
      <c r="D99" s="24" t="s">
        <v>44</v>
      </c>
      <c r="E99" s="2"/>
      <c r="F99" s="22"/>
      <c r="G99" s="22"/>
      <c r="H99" s="22"/>
      <c r="I99" s="22"/>
    </row>
    <row r="100" spans="2:9">
      <c r="B100" s="1" t="s">
        <v>62</v>
      </c>
      <c r="C100" s="2">
        <v>477.88</v>
      </c>
      <c r="D100" s="11" t="s">
        <v>41</v>
      </c>
      <c r="E100" s="2"/>
      <c r="F100" s="22" t="s">
        <v>48</v>
      </c>
      <c r="G100" s="22"/>
      <c r="H100" s="22"/>
      <c r="I100" s="22"/>
    </row>
    <row r="101" spans="2:9">
      <c r="B101" s="1" t="s">
        <v>8</v>
      </c>
      <c r="C101" s="2">
        <v>7176</v>
      </c>
      <c r="D101" s="11" t="s">
        <v>41</v>
      </c>
      <c r="E101" s="2"/>
      <c r="F101" s="22" t="s">
        <v>48</v>
      </c>
      <c r="G101" s="22"/>
      <c r="H101" s="22"/>
      <c r="I101" s="22"/>
    </row>
    <row r="102" spans="2:9">
      <c r="B102" s="1" t="s">
        <v>63</v>
      </c>
      <c r="C102" s="2">
        <v>780</v>
      </c>
      <c r="D102" s="11" t="s">
        <v>41</v>
      </c>
      <c r="E102" s="2"/>
      <c r="F102" s="22" t="s">
        <v>64</v>
      </c>
      <c r="G102" s="22"/>
      <c r="H102" s="22"/>
      <c r="I102" s="22"/>
    </row>
    <row r="103" spans="2:9">
      <c r="B103" s="1" t="s">
        <v>65</v>
      </c>
      <c r="C103" s="2">
        <v>780</v>
      </c>
      <c r="D103" s="11" t="s">
        <v>41</v>
      </c>
      <c r="E103" s="2"/>
      <c r="F103" s="22" t="s">
        <v>64</v>
      </c>
      <c r="G103" s="22"/>
      <c r="H103" s="22"/>
      <c r="I103" s="22"/>
    </row>
    <row r="104" spans="2:9">
      <c r="B104" s="1" t="s">
        <v>66</v>
      </c>
      <c r="C104" s="2">
        <v>780</v>
      </c>
      <c r="D104" s="11" t="s">
        <v>41</v>
      </c>
      <c r="E104" s="2"/>
      <c r="F104" s="22" t="s">
        <v>64</v>
      </c>
      <c r="G104" s="22"/>
      <c r="H104" s="22"/>
      <c r="I104" s="22"/>
    </row>
    <row r="105" spans="2:9">
      <c r="B105" s="1" t="s">
        <v>67</v>
      </c>
      <c r="C105" s="2">
        <v>4680</v>
      </c>
      <c r="D105" s="24" t="s">
        <v>44</v>
      </c>
      <c r="E105" s="2"/>
      <c r="F105" s="22"/>
      <c r="G105" s="22"/>
      <c r="H105" s="22"/>
      <c r="I105" s="22"/>
    </row>
    <row r="106" spans="2:9">
      <c r="B106" s="1" t="s">
        <v>9</v>
      </c>
      <c r="C106" s="4">
        <v>4388.8</v>
      </c>
      <c r="D106" s="11" t="s">
        <v>41</v>
      </c>
      <c r="E106" s="2"/>
      <c r="F106" s="22" t="s">
        <v>53</v>
      </c>
      <c r="G106" s="22"/>
      <c r="H106" s="22"/>
      <c r="I106" s="22"/>
    </row>
    <row r="107" spans="2:9">
      <c r="B107" s="1" t="s">
        <v>10</v>
      </c>
      <c r="C107" s="3">
        <v>5720</v>
      </c>
      <c r="D107" s="11" t="s">
        <v>41</v>
      </c>
      <c r="E107" s="2"/>
      <c r="F107" s="22" t="s">
        <v>48</v>
      </c>
      <c r="G107" s="22"/>
      <c r="H107" s="22"/>
      <c r="I107" s="22"/>
    </row>
    <row r="108" spans="2:9">
      <c r="B108" s="1"/>
      <c r="C108" s="14">
        <f>SUM(C91:C107)</f>
        <v>96243.060000000012</v>
      </c>
      <c r="D108" s="26"/>
      <c r="E108" s="22"/>
      <c r="F108" s="22"/>
      <c r="G108" s="22"/>
      <c r="H108" s="22"/>
      <c r="I108" s="22"/>
    </row>
    <row r="109" spans="2:9">
      <c r="D109" s="10"/>
    </row>
    <row r="110" spans="2:9">
      <c r="D110" s="10"/>
    </row>
    <row r="111" spans="2:9">
      <c r="B111" s="18" t="s">
        <v>39</v>
      </c>
      <c r="C111" s="4"/>
      <c r="D111" s="21"/>
      <c r="E111" s="4"/>
    </row>
    <row r="112" spans="2:9" ht="15.75">
      <c r="B112" s="12" t="s">
        <v>19</v>
      </c>
      <c r="C112" s="4"/>
      <c r="D112" s="21"/>
      <c r="E112" s="7"/>
    </row>
    <row r="113" spans="1:9">
      <c r="B113" s="8" t="s">
        <v>68</v>
      </c>
      <c r="C113" s="27">
        <v>196.86</v>
      </c>
      <c r="D113" s="11" t="s">
        <v>41</v>
      </c>
      <c r="E113" s="7"/>
      <c r="F113" s="22" t="s">
        <v>69</v>
      </c>
      <c r="G113" s="22"/>
      <c r="H113" s="22"/>
      <c r="I113" s="22"/>
    </row>
    <row r="114" spans="1:9">
      <c r="B114" s="8"/>
      <c r="C114" s="28"/>
      <c r="D114" s="11"/>
      <c r="E114" s="2"/>
      <c r="F114" s="22"/>
      <c r="G114" s="22"/>
      <c r="H114" s="22"/>
      <c r="I114" s="22"/>
    </row>
    <row r="115" spans="1:9">
      <c r="B115" s="1"/>
      <c r="C115" s="17">
        <f>SUM(C113:C114)</f>
        <v>196.86</v>
      </c>
      <c r="D115" s="26"/>
      <c r="E115" s="22"/>
      <c r="F115" s="22"/>
      <c r="G115" s="22"/>
      <c r="H115" s="22"/>
      <c r="I115" s="22"/>
    </row>
    <row r="116" spans="1:9" ht="15.75">
      <c r="B116" s="19"/>
      <c r="C116" s="19"/>
      <c r="D116" s="20"/>
      <c r="E116" s="19"/>
    </row>
    <row r="118" spans="1:9" ht="18.75">
      <c r="A118" s="9" t="s">
        <v>70</v>
      </c>
      <c r="D118" s="10"/>
    </row>
    <row r="119" spans="1:9">
      <c r="D119" s="10"/>
    </row>
    <row r="120" spans="1:9">
      <c r="D120" s="10"/>
    </row>
    <row r="121" spans="1:9" ht="15.75">
      <c r="B121" s="12" t="s">
        <v>0</v>
      </c>
      <c r="C121" s="12" t="s">
        <v>91</v>
      </c>
      <c r="D121" s="11"/>
      <c r="E121" s="2"/>
    </row>
    <row r="122" spans="1:9">
      <c r="B122" s="1" t="s">
        <v>1</v>
      </c>
      <c r="C122" s="2">
        <f>7800*4</f>
        <v>31200</v>
      </c>
      <c r="D122" s="11" t="s">
        <v>41</v>
      </c>
      <c r="E122" s="2"/>
      <c r="F122" s="22" t="s">
        <v>42</v>
      </c>
      <c r="G122" s="22"/>
      <c r="H122" s="22"/>
    </row>
    <row r="123" spans="1:9">
      <c r="B123" s="1" t="s">
        <v>71</v>
      </c>
      <c r="C123" s="2">
        <f>5280.34</f>
        <v>5280.34</v>
      </c>
      <c r="D123" s="11" t="s">
        <v>44</v>
      </c>
      <c r="E123" s="2"/>
      <c r="F123" s="22"/>
      <c r="G123" s="22"/>
      <c r="H123" s="22"/>
    </row>
    <row r="124" spans="1:9">
      <c r="B124" s="1" t="s">
        <v>45</v>
      </c>
      <c r="C124" s="2">
        <f>1196+2392*2</f>
        <v>5980</v>
      </c>
      <c r="D124" s="11" t="s">
        <v>44</v>
      </c>
      <c r="E124" s="2"/>
      <c r="F124" s="22"/>
      <c r="G124" s="22"/>
      <c r="H124" s="22"/>
    </row>
    <row r="125" spans="1:9">
      <c r="B125" s="1" t="s">
        <v>72</v>
      </c>
      <c r="C125" s="2">
        <v>19066.63</v>
      </c>
      <c r="D125" s="11" t="s">
        <v>44</v>
      </c>
      <c r="E125" s="2"/>
      <c r="F125" s="22"/>
      <c r="G125" s="22"/>
      <c r="H125" s="22"/>
    </row>
    <row r="126" spans="1:9">
      <c r="B126" s="1" t="s">
        <v>73</v>
      </c>
      <c r="C126" s="2">
        <v>4305.6000000000004</v>
      </c>
      <c r="D126" s="11" t="s">
        <v>44</v>
      </c>
      <c r="E126" s="2"/>
      <c r="F126" s="22"/>
      <c r="G126" s="22"/>
      <c r="H126" s="22"/>
    </row>
    <row r="127" spans="1:9">
      <c r="B127" s="1" t="s">
        <v>46</v>
      </c>
      <c r="C127" s="2">
        <f>1196+2392*2</f>
        <v>5980</v>
      </c>
      <c r="D127" s="11" t="s">
        <v>44</v>
      </c>
      <c r="E127" s="2"/>
      <c r="F127" s="22"/>
      <c r="G127" s="22"/>
      <c r="H127" s="22"/>
    </row>
    <row r="128" spans="1:9">
      <c r="B128" s="1" t="s">
        <v>74</v>
      </c>
      <c r="C128" s="2">
        <f>258.24*3</f>
        <v>774.72</v>
      </c>
      <c r="D128" s="11" t="s">
        <v>41</v>
      </c>
      <c r="E128" s="2"/>
      <c r="F128" s="22" t="s">
        <v>48</v>
      </c>
      <c r="G128" s="22"/>
      <c r="H128" s="22"/>
    </row>
    <row r="129" spans="2:9">
      <c r="B129" s="1" t="s">
        <v>49</v>
      </c>
      <c r="C129" s="2">
        <v>2985.2</v>
      </c>
      <c r="D129" s="11" t="s">
        <v>41</v>
      </c>
      <c r="E129" s="2"/>
      <c r="F129" s="22" t="s">
        <v>48</v>
      </c>
      <c r="G129" s="22"/>
      <c r="H129" s="22"/>
    </row>
    <row r="130" spans="2:9">
      <c r="B130" s="1" t="s">
        <v>75</v>
      </c>
      <c r="C130" s="2">
        <v>4235.09</v>
      </c>
      <c r="D130" s="11" t="s">
        <v>41</v>
      </c>
      <c r="E130" s="2"/>
      <c r="F130" s="22" t="s">
        <v>48</v>
      </c>
      <c r="G130" s="22"/>
      <c r="H130" s="22"/>
    </row>
    <row r="131" spans="2:9">
      <c r="B131" s="1" t="s">
        <v>76</v>
      </c>
      <c r="C131" s="2">
        <v>35541.199999999997</v>
      </c>
      <c r="D131" s="11" t="s">
        <v>41</v>
      </c>
      <c r="E131" s="2"/>
      <c r="F131" s="22" t="s">
        <v>48</v>
      </c>
      <c r="G131" s="22"/>
      <c r="H131" s="22"/>
    </row>
    <row r="132" spans="2:9">
      <c r="B132" s="1" t="s">
        <v>77</v>
      </c>
      <c r="C132" s="2">
        <v>3640</v>
      </c>
      <c r="D132" s="11" t="s">
        <v>44</v>
      </c>
      <c r="E132" s="2"/>
      <c r="F132" s="22"/>
      <c r="G132" s="22"/>
      <c r="H132" s="22"/>
    </row>
    <row r="133" spans="2:9">
      <c r="B133" s="1" t="s">
        <v>78</v>
      </c>
      <c r="C133" s="2">
        <f>1162+1088.62</f>
        <v>2250.62</v>
      </c>
      <c r="D133" s="11" t="s">
        <v>44</v>
      </c>
      <c r="E133" s="2"/>
      <c r="F133" s="22"/>
      <c r="G133" s="22"/>
      <c r="H133" s="22"/>
    </row>
    <row r="134" spans="2:9">
      <c r="B134" s="1" t="s">
        <v>79</v>
      </c>
      <c r="C134" s="2">
        <f>5010.64+18237.8+7361.38+3169.4</f>
        <v>33779.22</v>
      </c>
      <c r="D134" s="11" t="s">
        <v>41</v>
      </c>
      <c r="E134" s="2"/>
      <c r="F134" s="22" t="s">
        <v>42</v>
      </c>
      <c r="G134" s="22"/>
      <c r="H134" s="22"/>
    </row>
    <row r="135" spans="2:9">
      <c r="B135" s="1" t="s">
        <v>80</v>
      </c>
      <c r="C135" s="2">
        <v>1040</v>
      </c>
      <c r="D135" s="11" t="s">
        <v>41</v>
      </c>
      <c r="E135" s="2"/>
      <c r="F135" s="22" t="s">
        <v>48</v>
      </c>
      <c r="G135" s="22"/>
      <c r="H135" s="22"/>
    </row>
    <row r="136" spans="2:9">
      <c r="B136" s="1" t="s">
        <v>33</v>
      </c>
      <c r="C136" s="3">
        <f>572+104</f>
        <v>676</v>
      </c>
      <c r="D136" s="11" t="s">
        <v>41</v>
      </c>
      <c r="E136" s="2"/>
      <c r="F136" s="22" t="s">
        <v>48</v>
      </c>
      <c r="G136" s="22"/>
      <c r="H136" s="22"/>
    </row>
    <row r="137" spans="2:9">
      <c r="B137" s="1"/>
      <c r="C137" s="14">
        <f>SUM(C122:C136)</f>
        <v>156734.62</v>
      </c>
      <c r="D137" s="26"/>
      <c r="E137" s="22"/>
      <c r="F137" s="22"/>
      <c r="G137" s="22"/>
      <c r="H137" s="22"/>
    </row>
    <row r="138" spans="2:9">
      <c r="B138" s="1"/>
      <c r="C138" s="2"/>
      <c r="D138" s="11"/>
      <c r="E138" s="2"/>
    </row>
    <row r="139" spans="2:9">
      <c r="B139" s="1"/>
      <c r="C139" s="2"/>
      <c r="D139" s="11"/>
      <c r="E139" s="2"/>
    </row>
    <row r="140" spans="2:9" ht="15.75">
      <c r="B140" s="12" t="s">
        <v>55</v>
      </c>
      <c r="C140" s="2"/>
      <c r="D140" s="11"/>
      <c r="E140" s="2"/>
    </row>
    <row r="141" spans="2:9">
      <c r="B141" s="1" t="s">
        <v>4</v>
      </c>
      <c r="C141" s="2">
        <f>5100*2</f>
        <v>10200</v>
      </c>
      <c r="D141" s="11" t="s">
        <v>41</v>
      </c>
      <c r="E141" s="2"/>
      <c r="F141" s="22" t="s">
        <v>53</v>
      </c>
      <c r="G141" s="22"/>
      <c r="H141" s="22"/>
      <c r="I141" s="22"/>
    </row>
    <row r="142" spans="2:9">
      <c r="B142" s="1" t="s">
        <v>34</v>
      </c>
      <c r="C142" s="2">
        <f>1602*3</f>
        <v>4806</v>
      </c>
      <c r="D142" s="11" t="s">
        <v>41</v>
      </c>
      <c r="E142" s="2"/>
      <c r="F142" s="22" t="s">
        <v>53</v>
      </c>
      <c r="G142" s="22"/>
      <c r="H142" s="22"/>
      <c r="I142" s="22"/>
    </row>
    <row r="143" spans="2:9">
      <c r="B143" s="1" t="s">
        <v>35</v>
      </c>
      <c r="C143" s="2">
        <f>1875*4</f>
        <v>7500</v>
      </c>
      <c r="D143" s="11" t="s">
        <v>41</v>
      </c>
      <c r="E143" s="2"/>
      <c r="F143" s="22" t="s">
        <v>53</v>
      </c>
      <c r="G143" s="22"/>
      <c r="H143" s="22"/>
      <c r="I143" s="22"/>
    </row>
    <row r="144" spans="2:9">
      <c r="B144" s="1" t="s">
        <v>56</v>
      </c>
      <c r="C144" s="2">
        <f>1820*2</f>
        <v>3640</v>
      </c>
      <c r="D144" s="11" t="s">
        <v>41</v>
      </c>
      <c r="E144" s="2"/>
      <c r="F144" s="22" t="s">
        <v>48</v>
      </c>
      <c r="G144" s="22"/>
      <c r="H144" s="22"/>
      <c r="I144" s="22"/>
    </row>
    <row r="145" spans="2:9">
      <c r="B145" s="1" t="s">
        <v>81</v>
      </c>
      <c r="C145" s="2">
        <v>15766.4</v>
      </c>
      <c r="D145" s="11" t="s">
        <v>44</v>
      </c>
      <c r="E145" s="2"/>
      <c r="F145" s="22"/>
      <c r="G145" s="22"/>
      <c r="H145" s="22"/>
      <c r="I145" s="22"/>
    </row>
    <row r="146" spans="2:9">
      <c r="B146" s="1" t="s">
        <v>6</v>
      </c>
      <c r="C146" s="2">
        <f>3640*4</f>
        <v>14560</v>
      </c>
      <c r="D146" s="11" t="s">
        <v>41</v>
      </c>
      <c r="E146" s="2"/>
      <c r="F146" s="22" t="s">
        <v>42</v>
      </c>
      <c r="G146" s="22"/>
      <c r="H146" s="22"/>
      <c r="I146" s="22"/>
    </row>
    <row r="147" spans="2:9">
      <c r="B147" s="1" t="s">
        <v>82</v>
      </c>
      <c r="C147" s="2">
        <v>3120</v>
      </c>
      <c r="D147" s="11" t="s">
        <v>44</v>
      </c>
      <c r="E147" s="2"/>
      <c r="F147" s="22"/>
      <c r="G147" s="22"/>
      <c r="H147" s="22"/>
      <c r="I147" s="22"/>
    </row>
    <row r="148" spans="2:9">
      <c r="B148" s="1" t="s">
        <v>83</v>
      </c>
      <c r="C148" s="2">
        <v>3640</v>
      </c>
      <c r="D148" s="11" t="s">
        <v>44</v>
      </c>
      <c r="E148" s="2"/>
      <c r="F148" s="22"/>
      <c r="G148" s="22"/>
      <c r="H148" s="22"/>
      <c r="I148" s="22"/>
    </row>
    <row r="149" spans="2:9">
      <c r="B149" s="1" t="s">
        <v>84</v>
      </c>
      <c r="C149" s="2">
        <v>4680</v>
      </c>
      <c r="D149" s="11" t="s">
        <v>44</v>
      </c>
      <c r="E149" s="2"/>
      <c r="F149" s="22"/>
      <c r="G149" s="22"/>
      <c r="H149" s="22"/>
      <c r="I149" s="22"/>
    </row>
    <row r="150" spans="2:9">
      <c r="B150" s="1" t="s">
        <v>85</v>
      </c>
      <c r="C150" s="2">
        <v>4160</v>
      </c>
      <c r="D150" s="11" t="s">
        <v>44</v>
      </c>
      <c r="E150" s="2"/>
      <c r="F150" s="22"/>
      <c r="G150" s="22"/>
      <c r="H150" s="22"/>
      <c r="I150" s="22"/>
    </row>
    <row r="151" spans="2:9">
      <c r="B151" s="1" t="s">
        <v>62</v>
      </c>
      <c r="C151" s="2">
        <v>735.28</v>
      </c>
      <c r="D151" s="11" t="s">
        <v>41</v>
      </c>
      <c r="E151" s="2"/>
      <c r="F151" s="22" t="s">
        <v>48</v>
      </c>
      <c r="G151" s="22"/>
      <c r="H151" s="22"/>
      <c r="I151" s="22"/>
    </row>
    <row r="152" spans="2:9">
      <c r="B152" s="1" t="s">
        <v>8</v>
      </c>
      <c r="C152" s="2">
        <v>2080</v>
      </c>
      <c r="D152" s="11" t="s">
        <v>41</v>
      </c>
      <c r="E152" s="2"/>
      <c r="F152" s="22" t="s">
        <v>48</v>
      </c>
      <c r="G152" s="22"/>
      <c r="H152" s="22"/>
      <c r="I152" s="22"/>
    </row>
    <row r="153" spans="2:9">
      <c r="B153" s="1" t="s">
        <v>86</v>
      </c>
      <c r="C153" s="2">
        <v>3120</v>
      </c>
      <c r="D153" s="11" t="s">
        <v>44</v>
      </c>
      <c r="E153" s="2"/>
      <c r="F153" s="22"/>
      <c r="G153" s="22"/>
      <c r="H153" s="22"/>
      <c r="I153" s="22"/>
    </row>
    <row r="154" spans="2:9">
      <c r="B154" s="1" t="s">
        <v>9</v>
      </c>
      <c r="C154" s="4">
        <v>4388.8</v>
      </c>
      <c r="D154" s="11" t="s">
        <v>41</v>
      </c>
      <c r="E154" s="2"/>
      <c r="F154" s="22" t="s">
        <v>42</v>
      </c>
      <c r="G154" s="22"/>
      <c r="H154" s="22"/>
      <c r="I154" s="22"/>
    </row>
    <row r="155" spans="2:9">
      <c r="B155" s="1" t="s">
        <v>10</v>
      </c>
      <c r="C155" s="3">
        <v>5484.93</v>
      </c>
      <c r="D155" s="11" t="s">
        <v>41</v>
      </c>
      <c r="E155" s="2"/>
      <c r="F155" s="22" t="s">
        <v>48</v>
      </c>
      <c r="G155" s="22"/>
      <c r="H155" s="22"/>
      <c r="I155" s="22"/>
    </row>
    <row r="156" spans="2:9">
      <c r="B156" s="1"/>
      <c r="C156" s="14">
        <f>SUM(C141:C155)</f>
        <v>87881.41</v>
      </c>
      <c r="D156" s="26"/>
      <c r="E156" s="22"/>
      <c r="F156" s="22"/>
      <c r="G156" s="22"/>
      <c r="H156" s="22"/>
      <c r="I156" s="22"/>
    </row>
    <row r="157" spans="2:9">
      <c r="D157" s="10"/>
    </row>
    <row r="158" spans="2:9">
      <c r="D158" s="10"/>
    </row>
    <row r="159" spans="2:9">
      <c r="B159" s="18" t="s">
        <v>39</v>
      </c>
      <c r="C159" s="4"/>
      <c r="D159" s="21"/>
      <c r="E159" s="4"/>
    </row>
    <row r="160" spans="2:9" ht="15.75">
      <c r="B160" s="12" t="s">
        <v>19</v>
      </c>
      <c r="C160" s="4"/>
      <c r="D160" s="21"/>
      <c r="E160" s="7"/>
    </row>
    <row r="161" spans="2:5" ht="15.75">
      <c r="B161" s="8" t="s">
        <v>87</v>
      </c>
      <c r="C161" s="30">
        <v>122</v>
      </c>
      <c r="D161" s="11" t="s">
        <v>41</v>
      </c>
      <c r="E161" s="29"/>
    </row>
    <row r="162" spans="2:5" ht="15.75">
      <c r="B162" s="8" t="s">
        <v>88</v>
      </c>
      <c r="C162" s="30">
        <v>315.05</v>
      </c>
      <c r="D162" s="11" t="s">
        <v>41</v>
      </c>
      <c r="E162" s="29"/>
    </row>
    <row r="163" spans="2:5" ht="15.75">
      <c r="B163" s="1" t="s">
        <v>89</v>
      </c>
      <c r="C163" s="2">
        <v>6766.92</v>
      </c>
      <c r="D163" s="21" t="s">
        <v>41</v>
      </c>
      <c r="E163" s="29"/>
    </row>
    <row r="164" spans="2:5" ht="15.75">
      <c r="B164" s="8" t="s">
        <v>90</v>
      </c>
      <c r="C164" s="28">
        <v>33230.49</v>
      </c>
      <c r="D164" s="11" t="s">
        <v>41</v>
      </c>
      <c r="E164" s="13"/>
    </row>
    <row r="165" spans="2:5">
      <c r="B165" s="1"/>
      <c r="C165" s="17">
        <f>SUM(C161:C164)</f>
        <v>40434.46</v>
      </c>
      <c r="D165" s="26"/>
    </row>
    <row r="166" spans="2:5" ht="15.75">
      <c r="B166" s="19"/>
      <c r="C166" s="19"/>
      <c r="D166" s="20"/>
      <c r="E166" s="19"/>
    </row>
  </sheetData>
  <pageMargins left="0.7" right="0.7" top="0.75" bottom="0.75" header="0.3" footer="0.3"/>
  <pageSetup paperSize="9" orientation="portrait" verticalDpi="598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>*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Antonietta Casaccio</dc:creator>
  <cp:lastModifiedBy>Elisabetta Coglio</cp:lastModifiedBy>
  <dcterms:created xsi:type="dcterms:W3CDTF">2022-05-18T12:03:40Z</dcterms:created>
  <dcterms:modified xsi:type="dcterms:W3CDTF">2022-05-31T10:31:32Z</dcterms:modified>
</cp:coreProperties>
</file>